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01"/>
</workbook>
</file>

<file path=xl/sharedStrings.xml><?xml version="1.0" encoding="utf-8"?>
<sst xmlns="http://schemas.openxmlformats.org/spreadsheetml/2006/main" count="107" uniqueCount="68">
  <si>
    <t>Показатели</t>
  </si>
  <si>
    <t>Ед.изм.</t>
  </si>
  <si>
    <t>Утверждено   2014г</t>
  </si>
  <si>
    <t>в том числе на передачу</t>
  </si>
  <si>
    <t>Утверждено   2015г</t>
  </si>
  <si>
    <t>Утверждено   2016г</t>
  </si>
  <si>
    <t>откл., %</t>
  </si>
  <si>
    <t>Расходы на содержание объектов электросетевого оборудования, всего</t>
  </si>
  <si>
    <t>тыс.руб.</t>
  </si>
  <si>
    <t>в т.ч. услуги производственного характера</t>
  </si>
  <si>
    <t>расчет и экспертиза норматива потерь</t>
  </si>
  <si>
    <t xml:space="preserve"> Работы и услуги производственного характера( в т.ч. услуги сторонних организаций по содерж. сетей)</t>
  </si>
  <si>
    <t>материалы</t>
  </si>
  <si>
    <t>энергия на хозяйственные нужды, в т.ч.</t>
  </si>
  <si>
    <t>электрическая энергия</t>
  </si>
  <si>
    <t>тепловая энергия</t>
  </si>
  <si>
    <t>расходы на оплату труда</t>
  </si>
  <si>
    <t>отчисления на страховые взносы</t>
  </si>
  <si>
    <t>амортизация</t>
  </si>
  <si>
    <t>прочие расходы, в том числе:</t>
  </si>
  <si>
    <t>аренда имущества</t>
  </si>
  <si>
    <t>общепроизводственные расходы</t>
  </si>
  <si>
    <t>общехозяйственные</t>
  </si>
  <si>
    <t xml:space="preserve">прочие </t>
  </si>
  <si>
    <t>Доля расходов, относимых на услуги по передаче энергии</t>
  </si>
  <si>
    <t>%</t>
  </si>
  <si>
    <t>Расходы на содержание объектов электросетевого хозяйства, относимые на услуги по передаче электрической энергии</t>
  </si>
  <si>
    <t>Расходы на покупку технологического расхода (потерь), относимые на услуги по передаче электрической энергии</t>
  </si>
  <si>
    <t>Внереализационные расходы, в том числе:</t>
  </si>
  <si>
    <t>услуги банка</t>
  </si>
  <si>
    <t>Расходы из прибыли, всего</t>
  </si>
  <si>
    <t>в т.ч.капитальные вложения</t>
  </si>
  <si>
    <t>расходы на социальные нужды</t>
  </si>
  <si>
    <t>расходы на прочие цели</t>
  </si>
  <si>
    <t>налог на прибыль</t>
  </si>
  <si>
    <t>Прибыль от деятельности по оказанию услуг по передаче электрической энергии</t>
  </si>
  <si>
    <t>Выпадающие доходы, подлежащие возмещению</t>
  </si>
  <si>
    <t>Необходимая валовая выручка (НВВ) от деятельности по оказанию услуг по передаче электрической энергии, всего</t>
  </si>
  <si>
    <t>в т.ч. на содержание объектов электросетевого хозяйства</t>
  </si>
  <si>
    <t>на оплату технологического расхода (потерь)</t>
  </si>
  <si>
    <t>Удельный размер НВВ на содержание объектов электросетевого хозяйства на 1 кВтч электроэнергии</t>
  </si>
  <si>
    <t>руб/кВтч</t>
  </si>
  <si>
    <t>Удельный размер НВВ на услуги по передаче электрической энергии с учетом расходов на оплату технологического расхода (потери) на 1 кВтч электроэнергии</t>
  </si>
  <si>
    <t xml:space="preserve">Справочно:                </t>
  </si>
  <si>
    <t xml:space="preserve">Объем условных единиц, всего </t>
  </si>
  <si>
    <t>у.е.</t>
  </si>
  <si>
    <t>Средняя зарплата</t>
  </si>
  <si>
    <t>руб./мес.</t>
  </si>
  <si>
    <t>1.Отпуск электрической энергии в сеть , всего</t>
  </si>
  <si>
    <t>тыс.кВтч</t>
  </si>
  <si>
    <t xml:space="preserve">2.Потребление электрической энергии на собственные нужды </t>
  </si>
  <si>
    <t>в т.ч. потребление электрической энергии на хозяйственные нужды</t>
  </si>
  <si>
    <t>Технологический расход электрической энергии (потери)</t>
  </si>
  <si>
    <t>Объем поступления эл/ эн.в сеть  без потерь (для расчета доли отнесения затрат)</t>
  </si>
  <si>
    <t>3.Объем электрической энергии для передачи потребителям</t>
  </si>
  <si>
    <t>4.Технологический расход электрической энергии на ее передачу (потери), относимый на потребителей</t>
  </si>
  <si>
    <t xml:space="preserve">то же % </t>
  </si>
  <si>
    <t xml:space="preserve">5.Полезный отпуск из сети </t>
  </si>
  <si>
    <t>Сальдо-переток мощности</t>
  </si>
  <si>
    <t>МВт.</t>
  </si>
  <si>
    <t>Ставка на содержание сетей</t>
  </si>
  <si>
    <t>руб/МВт в месяц</t>
  </si>
  <si>
    <t>Ставка на оплату потерь</t>
  </si>
  <si>
    <t>руб/МВтч</t>
  </si>
  <si>
    <t>Одноставочный тариф</t>
  </si>
  <si>
    <t>Утверждено   2017г</t>
  </si>
  <si>
    <t>% к утв. 2016г</t>
  </si>
  <si>
    <t>Основные показатели по регулируемой деятельности ООО "БЭМЗ-Энергосервис" на 2017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</si>
</sst>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0"/>
    <numFmt numFmtId="167" formatCode="#,##0.000"/>
    <numFmt numFmtId="168" formatCode="0.000"/>
    <numFmt numFmtId="169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sz val="8"/>
      <name val="Arial Narrow"/>
      <family val="2"/>
    </font>
    <font>
      <b/>
      <i/>
      <sz val="8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8"/>
      <color indexed="8"/>
      <name val="Arial Narrow"/>
      <family val="2"/>
    </font>
    <font>
      <sz val="8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color indexed="8"/>
      <name val="Arial Narrow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9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4" fontId="7" fillId="16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164" fontId="47" fillId="0" borderId="12" xfId="0" applyNumberFormat="1" applyFont="1" applyFill="1" applyBorder="1" applyAlignment="1">
      <alignment horizontal="center" vertical="center" wrapText="1"/>
    </xf>
    <xf numFmtId="164" fontId="47" fillId="0" borderId="13" xfId="0" applyNumberFormat="1" applyFont="1" applyFill="1" applyBorder="1" applyAlignment="1">
      <alignment horizontal="center" vertical="center" wrapText="1"/>
    </xf>
    <xf numFmtId="164" fontId="47" fillId="0" borderId="14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164" fontId="47" fillId="0" borderId="15" xfId="0" applyNumberFormat="1" applyFont="1" applyFill="1" applyBorder="1" applyAlignment="1">
      <alignment horizontal="center" vertical="center" wrapText="1"/>
    </xf>
    <xf numFmtId="164" fontId="47" fillId="0" borderId="16" xfId="0" applyNumberFormat="1" applyFont="1" applyFill="1" applyBorder="1" applyAlignment="1">
      <alignment horizontal="center" vertical="center" wrapText="1"/>
    </xf>
    <xf numFmtId="164" fontId="47" fillId="0" borderId="17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164" fontId="48" fillId="0" borderId="17" xfId="0" applyNumberFormat="1" applyFont="1" applyFill="1" applyBorder="1" applyAlignment="1">
      <alignment horizontal="center" vertical="center" wrapText="1"/>
    </xf>
    <xf numFmtId="164" fontId="48" fillId="0" borderId="16" xfId="0" applyNumberFormat="1" applyFont="1" applyFill="1" applyBorder="1" applyAlignment="1">
      <alignment horizontal="center" vertical="center" wrapText="1"/>
    </xf>
    <xf numFmtId="164" fontId="48" fillId="0" borderId="18" xfId="0" applyNumberFormat="1" applyFont="1" applyFill="1" applyBorder="1" applyAlignment="1">
      <alignment horizontal="center" vertical="center" wrapText="1"/>
    </xf>
    <xf numFmtId="165" fontId="48" fillId="0" borderId="15" xfId="0" applyNumberFormat="1" applyFont="1" applyFill="1" applyBorder="1" applyAlignment="1">
      <alignment horizontal="center" vertical="center" wrapText="1"/>
    </xf>
    <xf numFmtId="165" fontId="48" fillId="0" borderId="16" xfId="0" applyNumberFormat="1" applyFont="1" applyFill="1" applyBorder="1" applyAlignment="1">
      <alignment horizontal="center" vertical="center" wrapText="1"/>
    </xf>
    <xf numFmtId="165" fontId="48" fillId="0" borderId="17" xfId="0" applyNumberFormat="1" applyFont="1" applyFill="1" applyBorder="1" applyAlignment="1">
      <alignment horizontal="center" vertical="center" wrapText="1"/>
    </xf>
    <xf numFmtId="164" fontId="47" fillId="0" borderId="18" xfId="0" applyNumberFormat="1" applyFont="1" applyFill="1" applyBorder="1" applyAlignment="1">
      <alignment horizontal="center" vertical="center" wrapText="1"/>
    </xf>
    <xf numFmtId="164" fontId="48" fillId="0" borderId="15" xfId="0" applyNumberFormat="1" applyFont="1" applyFill="1" applyBorder="1" applyAlignment="1">
      <alignment horizontal="center" vertical="center" wrapText="1"/>
    </xf>
    <xf numFmtId="3" fontId="47" fillId="0" borderId="15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9" fillId="16" borderId="10" xfId="0" applyFont="1" applyFill="1" applyBorder="1" applyAlignment="1">
      <alignment vertical="center" wrapText="1"/>
    </xf>
    <xf numFmtId="164" fontId="49" fillId="16" borderId="15" xfId="0" applyNumberFormat="1" applyFont="1" applyFill="1" applyBorder="1" applyAlignment="1">
      <alignment horizontal="center" vertical="center" wrapText="1"/>
    </xf>
    <xf numFmtId="164" fontId="49" fillId="16" borderId="16" xfId="0" applyNumberFormat="1" applyFont="1" applyFill="1" applyBorder="1" applyAlignment="1">
      <alignment horizontal="center" vertical="center" wrapText="1"/>
    </xf>
    <xf numFmtId="164" fontId="49" fillId="16" borderId="18" xfId="0" applyNumberFormat="1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64" fontId="49" fillId="0" borderId="18" xfId="0" applyNumberFormat="1" applyFont="1" applyFill="1" applyBorder="1" applyAlignment="1">
      <alignment horizontal="center" vertical="center" wrapText="1"/>
    </xf>
    <xf numFmtId="166" fontId="47" fillId="0" borderId="15" xfId="0" applyNumberFormat="1" applyFont="1" applyFill="1" applyBorder="1" applyAlignment="1">
      <alignment horizontal="center" vertical="center" wrapText="1"/>
    </xf>
    <xf numFmtId="166" fontId="47" fillId="0" borderId="18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horizontal="center" vertical="center" wrapText="1"/>
    </xf>
    <xf numFmtId="4" fontId="48" fillId="0" borderId="18" xfId="0" applyNumberFormat="1" applyFont="1" applyFill="1" applyBorder="1" applyAlignment="1">
      <alignment horizontal="center" vertical="center" wrapText="1"/>
    </xf>
    <xf numFmtId="4" fontId="48" fillId="0" borderId="15" xfId="0" applyNumberFormat="1" applyFont="1" applyFill="1" applyBorder="1" applyAlignment="1">
      <alignment horizontal="center" vertical="center" wrapText="1"/>
    </xf>
    <xf numFmtId="167" fontId="47" fillId="0" borderId="18" xfId="0" applyNumberFormat="1" applyFont="1" applyFill="1" applyBorder="1" applyAlignment="1">
      <alignment horizontal="center" vertical="center" wrapText="1"/>
    </xf>
    <xf numFmtId="4" fontId="48" fillId="0" borderId="16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7" fillId="0" borderId="16" xfId="0" applyFont="1" applyFill="1" applyBorder="1" applyAlignment="1">
      <alignment horizontal="center" vertical="center" wrapText="1"/>
    </xf>
    <xf numFmtId="169" fontId="47" fillId="0" borderId="15" xfId="0" applyNumberFormat="1" applyFont="1" applyFill="1" applyBorder="1" applyAlignment="1">
      <alignment horizontal="center" vertical="center" wrapText="1"/>
    </xf>
    <xf numFmtId="169" fontId="47" fillId="0" borderId="16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2" fontId="47" fillId="0" borderId="16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2" fontId="47" fillId="0" borderId="15" xfId="0" applyNumberFormat="1" applyFont="1" applyFill="1" applyBorder="1" applyAlignment="1">
      <alignment horizontal="center" vertical="center" wrapText="1"/>
    </xf>
    <xf numFmtId="2" fontId="47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64" fontId="47" fillId="0" borderId="32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7" fillId="16" borderId="16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6" fontId="4" fillId="0" borderId="16" xfId="0" applyNumberFormat="1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165" fontId="48" fillId="0" borderId="18" xfId="0" applyNumberFormat="1" applyFont="1" applyFill="1" applyBorder="1" applyAlignment="1">
      <alignment horizontal="center" vertical="center" wrapText="1"/>
    </xf>
    <xf numFmtId="168" fontId="47" fillId="0" borderId="18" xfId="0" applyNumberFormat="1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3" fillId="16" borderId="34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zoomScalePageLayoutView="0" workbookViewId="0" topLeftCell="A1">
      <selection activeCell="O19" sqref="O19"/>
    </sheetView>
  </sheetViews>
  <sheetFormatPr defaultColWidth="9.140625" defaultRowHeight="15"/>
  <cols>
    <col min="1" max="1" width="47.57421875" style="0" customWidth="1"/>
    <col min="2" max="2" width="7.421875" style="0" customWidth="1"/>
    <col min="3" max="3" width="10.8515625" style="0" hidden="1" customWidth="1"/>
    <col min="4" max="4" width="9.8515625" style="0" hidden="1" customWidth="1"/>
    <col min="5" max="5" width="10.8515625" style="0" customWidth="1"/>
    <col min="6" max="6" width="9.28125" style="0" customWidth="1"/>
    <col min="7" max="7" width="9.57421875" style="0" customWidth="1"/>
    <col min="8" max="8" width="8.57421875" style="0" customWidth="1"/>
    <col min="9" max="9" width="5.28125" style="0" customWidth="1"/>
    <col min="10" max="10" width="9.28125" style="0" customWidth="1"/>
  </cols>
  <sheetData>
    <row r="2" spans="1:12" ht="15.75" customHeight="1">
      <c r="A2" s="55" t="s">
        <v>67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ht="15.75" thickBot="1"/>
    <row r="4" spans="1:12" ht="15" customHeight="1">
      <c r="A4" s="64" t="s">
        <v>0</v>
      </c>
      <c r="B4" s="85" t="s">
        <v>1</v>
      </c>
      <c r="C4" s="65" t="s">
        <v>2</v>
      </c>
      <c r="D4" s="66" t="s">
        <v>3</v>
      </c>
      <c r="E4" s="67" t="s">
        <v>4</v>
      </c>
      <c r="F4" s="66" t="s">
        <v>3</v>
      </c>
      <c r="G4" s="60" t="s">
        <v>5</v>
      </c>
      <c r="H4" s="68" t="s">
        <v>3</v>
      </c>
      <c r="I4" s="71" t="s">
        <v>6</v>
      </c>
      <c r="J4" s="65" t="s">
        <v>65</v>
      </c>
      <c r="K4" s="68" t="s">
        <v>3</v>
      </c>
      <c r="L4" s="69" t="s">
        <v>66</v>
      </c>
    </row>
    <row r="5" spans="1:12" ht="25.5" customHeight="1" thickBot="1">
      <c r="A5" s="56"/>
      <c r="B5" s="86"/>
      <c r="C5" s="57"/>
      <c r="D5" s="58"/>
      <c r="E5" s="59"/>
      <c r="F5" s="58"/>
      <c r="G5" s="61"/>
      <c r="H5" s="62"/>
      <c r="I5" s="72"/>
      <c r="J5" s="57"/>
      <c r="K5" s="62"/>
      <c r="L5" s="63"/>
    </row>
    <row r="6" spans="1:12" ht="24">
      <c r="A6" s="11" t="s">
        <v>7</v>
      </c>
      <c r="B6" s="82" t="s">
        <v>8</v>
      </c>
      <c r="C6" s="70">
        <f>SUM(C9:C17)-C11</f>
        <v>7881.459359999999</v>
      </c>
      <c r="D6" s="13">
        <f>SUM(D9:D17)-D11</f>
        <v>150962.49213939492</v>
      </c>
      <c r="E6" s="14">
        <v>8357.108238113999</v>
      </c>
      <c r="F6" s="13">
        <v>8265.464044571154</v>
      </c>
      <c r="G6" s="14">
        <v>8863.7004506</v>
      </c>
      <c r="H6" s="12">
        <v>8766.500958089426</v>
      </c>
      <c r="I6" s="73">
        <v>106.06181226869364</v>
      </c>
      <c r="J6" s="70">
        <v>9180.519821560369</v>
      </c>
      <c r="K6" s="12">
        <v>9079.846082345894</v>
      </c>
      <c r="L6" s="8">
        <v>103.57434654663813</v>
      </c>
    </row>
    <row r="7" spans="1:12" ht="15">
      <c r="A7" s="15" t="s">
        <v>9</v>
      </c>
      <c r="B7" s="83" t="s">
        <v>8</v>
      </c>
      <c r="C7" s="26">
        <f>C9</f>
        <v>483.2</v>
      </c>
      <c r="D7" s="17">
        <f>D9</f>
        <v>9256.830719420868</v>
      </c>
      <c r="E7" s="18">
        <v>507.92600000000004</v>
      </c>
      <c r="F7" s="17">
        <v>502.35607469531726</v>
      </c>
      <c r="G7" s="18">
        <v>539.9761306</v>
      </c>
      <c r="H7" s="16">
        <v>534.0547430085918</v>
      </c>
      <c r="I7" s="74">
        <v>106.30999999999999</v>
      </c>
      <c r="J7" s="26">
        <v>559.7491552343688</v>
      </c>
      <c r="K7" s="16">
        <v>553.6109363126858</v>
      </c>
      <c r="L7" s="9">
        <v>103.66183309110309</v>
      </c>
    </row>
    <row r="8" spans="1:12" ht="15">
      <c r="A8" s="19" t="s">
        <v>10</v>
      </c>
      <c r="B8" s="83" t="s">
        <v>8</v>
      </c>
      <c r="C8" s="26"/>
      <c r="D8" s="17"/>
      <c r="E8" s="20">
        <v>76.326</v>
      </c>
      <c r="F8" s="21">
        <v>75.48900776332533</v>
      </c>
      <c r="G8" s="22">
        <v>81.13453799999999</v>
      </c>
      <c r="H8" s="23">
        <v>80.24481525241482</v>
      </c>
      <c r="I8" s="74"/>
      <c r="J8" s="22">
        <v>84.09838267313998</v>
      </c>
      <c r="K8" s="23">
        <v>83.17615835358552</v>
      </c>
      <c r="L8" s="9">
        <v>103.65299999999999</v>
      </c>
    </row>
    <row r="9" spans="1:12" ht="22.5">
      <c r="A9" s="19" t="s">
        <v>11</v>
      </c>
      <c r="B9" s="83" t="s">
        <v>8</v>
      </c>
      <c r="C9" s="79">
        <f>84.7+398.5</f>
        <v>483.2</v>
      </c>
      <c r="D9" s="24">
        <f>C9*$D$52/$D$48+1.657</f>
        <v>9256.830719420868</v>
      </c>
      <c r="E9" s="25">
        <v>431.6</v>
      </c>
      <c r="F9" s="21">
        <v>426.8670669319919</v>
      </c>
      <c r="G9" s="22">
        <v>458.8415926</v>
      </c>
      <c r="H9" s="23">
        <v>453.80992775617693</v>
      </c>
      <c r="I9" s="74">
        <v>106.31176844300279</v>
      </c>
      <c r="J9" s="22">
        <v>475.6507725612288</v>
      </c>
      <c r="K9" s="23">
        <v>470.4347779591003</v>
      </c>
      <c r="L9" s="9">
        <v>103.663395</v>
      </c>
    </row>
    <row r="10" spans="1:12" ht="15">
      <c r="A10" s="15" t="s">
        <v>12</v>
      </c>
      <c r="B10" s="83" t="s">
        <v>8</v>
      </c>
      <c r="C10" s="26">
        <v>230.3</v>
      </c>
      <c r="D10" s="17">
        <f>C10*$D$52/$D$48</f>
        <v>4411.147573639541</v>
      </c>
      <c r="E10" s="18">
        <v>239.099148</v>
      </c>
      <c r="F10" s="17">
        <v>236.477182605881</v>
      </c>
      <c r="G10" s="26">
        <v>254.2</v>
      </c>
      <c r="H10" s="16">
        <v>251.41243840155778</v>
      </c>
      <c r="I10" s="74">
        <v>106.31572806775537</v>
      </c>
      <c r="J10" s="26">
        <v>263.48592599999995</v>
      </c>
      <c r="K10" s="16">
        <v>260.59653477636664</v>
      </c>
      <c r="L10" s="9">
        <v>103.65299999999999</v>
      </c>
    </row>
    <row r="11" spans="1:12" ht="15">
      <c r="A11" s="15" t="s">
        <v>13</v>
      </c>
      <c r="B11" s="83" t="s">
        <v>8</v>
      </c>
      <c r="C11" s="26">
        <f>C12+C13</f>
        <v>517.1</v>
      </c>
      <c r="D11" s="17">
        <f>D12+D13</f>
        <v>9904.491577633551</v>
      </c>
      <c r="E11" s="26">
        <v>561.1</v>
      </c>
      <c r="F11" s="17">
        <v>554.9469676912435</v>
      </c>
      <c r="G11" s="26">
        <v>586.23012</v>
      </c>
      <c r="H11" s="16">
        <v>579.8015103604952</v>
      </c>
      <c r="I11" s="74">
        <v>104.47872393512742</v>
      </c>
      <c r="J11" s="26">
        <v>607.3180992</v>
      </c>
      <c r="K11" s="16">
        <v>600.6582384157008</v>
      </c>
      <c r="L11" s="9">
        <v>103.59721864854026</v>
      </c>
    </row>
    <row r="12" spans="1:12" ht="15">
      <c r="A12" s="19" t="s">
        <v>14</v>
      </c>
      <c r="B12" s="83" t="s">
        <v>8</v>
      </c>
      <c r="C12" s="79">
        <v>340.5</v>
      </c>
      <c r="D12" s="21">
        <f aca="true" t="shared" si="0" ref="D12:D21">C12*$D$52/$D$48</f>
        <v>6521.909460808787</v>
      </c>
      <c r="E12" s="20">
        <v>350.3</v>
      </c>
      <c r="F12" s="21">
        <v>346.4586041387321</v>
      </c>
      <c r="G12" s="22">
        <v>372.5</v>
      </c>
      <c r="H12" s="27">
        <v>368.41515855460375</v>
      </c>
      <c r="I12" s="74">
        <v>106.33742506423064</v>
      </c>
      <c r="J12" s="22">
        <v>386.107425</v>
      </c>
      <c r="K12" s="27">
        <v>381.8733642966034</v>
      </c>
      <c r="L12" s="9">
        <v>103.65299999999999</v>
      </c>
    </row>
    <row r="13" spans="1:12" ht="15">
      <c r="A13" s="19" t="s">
        <v>15</v>
      </c>
      <c r="B13" s="83" t="s">
        <v>8</v>
      </c>
      <c r="C13" s="79">
        <v>176.6</v>
      </c>
      <c r="D13" s="21">
        <f t="shared" si="0"/>
        <v>3382.582116824763</v>
      </c>
      <c r="E13" s="20">
        <v>210.8</v>
      </c>
      <c r="F13" s="21">
        <v>208.48836355251134</v>
      </c>
      <c r="G13" s="22">
        <v>213.73012000000003</v>
      </c>
      <c r="H13" s="27">
        <v>211.38635180589128</v>
      </c>
      <c r="I13" s="74">
        <v>101.39</v>
      </c>
      <c r="J13" s="22">
        <v>221.2106742</v>
      </c>
      <c r="K13" s="27">
        <v>218.78487411909742</v>
      </c>
      <c r="L13" s="9">
        <v>103.49999999999999</v>
      </c>
    </row>
    <row r="14" spans="1:12" ht="15">
      <c r="A14" s="15" t="s">
        <v>16</v>
      </c>
      <c r="B14" s="83" t="s">
        <v>8</v>
      </c>
      <c r="C14" s="26">
        <v>3069.34</v>
      </c>
      <c r="D14" s="17">
        <f>C14*$D$52/$D$48</f>
        <v>58789.89011582627</v>
      </c>
      <c r="E14" s="18">
        <v>3274.965507</v>
      </c>
      <c r="F14" s="17">
        <v>3239.052178583257</v>
      </c>
      <c r="G14" s="26">
        <v>3482.1</v>
      </c>
      <c r="H14" s="28">
        <v>3443.915231148955</v>
      </c>
      <c r="I14" s="74">
        <v>106.32478395748794</v>
      </c>
      <c r="J14" s="26">
        <v>3609.3011129999995</v>
      </c>
      <c r="K14" s="28">
        <v>3569.7214545428255</v>
      </c>
      <c r="L14" s="9">
        <v>103.65299999999999</v>
      </c>
    </row>
    <row r="15" spans="1:12" ht="15">
      <c r="A15" s="15" t="s">
        <v>17</v>
      </c>
      <c r="B15" s="83" t="s">
        <v>8</v>
      </c>
      <c r="C15" s="26">
        <f>C14*0.304</f>
        <v>933.0793600000001</v>
      </c>
      <c r="D15" s="17">
        <f t="shared" si="0"/>
        <v>17872.126595211186</v>
      </c>
      <c r="E15" s="18">
        <v>989.0395831139999</v>
      </c>
      <c r="F15" s="17">
        <v>978.1937579321436</v>
      </c>
      <c r="G15" s="26">
        <v>1051.5942</v>
      </c>
      <c r="H15" s="16">
        <v>1040.0623998069843</v>
      </c>
      <c r="I15" s="74">
        <v>106.32478395748797</v>
      </c>
      <c r="J15" s="26">
        <v>1090.0089361259998</v>
      </c>
      <c r="K15" s="16">
        <v>1078.0558792719332</v>
      </c>
      <c r="L15" s="9">
        <v>103.65299999999998</v>
      </c>
    </row>
    <row r="16" spans="1:12" ht="15">
      <c r="A16" s="15" t="s">
        <v>18</v>
      </c>
      <c r="B16" s="83" t="s">
        <v>8</v>
      </c>
      <c r="C16" s="26"/>
      <c r="D16" s="17"/>
      <c r="E16" s="18"/>
      <c r="F16" s="17"/>
      <c r="G16" s="26"/>
      <c r="H16" s="16"/>
      <c r="I16" s="74"/>
      <c r="J16" s="26"/>
      <c r="K16" s="16"/>
      <c r="L16" s="9"/>
    </row>
    <row r="17" spans="1:12" ht="15">
      <c r="A17" s="15" t="s">
        <v>19</v>
      </c>
      <c r="B17" s="83" t="s">
        <v>8</v>
      </c>
      <c r="C17" s="26">
        <f>C18+C19+C20+C21</f>
        <v>2648.44</v>
      </c>
      <c r="D17" s="17">
        <f>D18+D19+D20+D21</f>
        <v>50728.005557663506</v>
      </c>
      <c r="E17" s="16">
        <v>2784.978</v>
      </c>
      <c r="F17" s="17">
        <v>2754.437883063311</v>
      </c>
      <c r="G17" s="26">
        <v>2949.6</v>
      </c>
      <c r="H17" s="16">
        <v>2917.254635362843</v>
      </c>
      <c r="I17" s="74">
        <v>105.91107003358732</v>
      </c>
      <c r="J17" s="26">
        <v>3050.6565919999994</v>
      </c>
      <c r="K17" s="16">
        <v>3017.2030390263812</v>
      </c>
      <c r="L17" s="9">
        <v>103.42611174396525</v>
      </c>
    </row>
    <row r="18" spans="1:12" ht="15">
      <c r="A18" s="19" t="s">
        <v>20</v>
      </c>
      <c r="B18" s="83" t="s">
        <v>8</v>
      </c>
      <c r="C18" s="79">
        <v>169.2</v>
      </c>
      <c r="D18" s="24">
        <f t="shared" si="0"/>
        <v>3240.8431153270094</v>
      </c>
      <c r="E18" s="25">
        <v>183.178</v>
      </c>
      <c r="F18" s="21">
        <v>181.16926688245692</v>
      </c>
      <c r="G18" s="22">
        <v>183.2</v>
      </c>
      <c r="H18" s="27">
        <v>181.19102563007627</v>
      </c>
      <c r="I18" s="74">
        <v>100.01201017589447</v>
      </c>
      <c r="J18" s="22">
        <v>183.2</v>
      </c>
      <c r="K18" s="27">
        <v>181.19102563007627</v>
      </c>
      <c r="L18" s="9">
        <v>100</v>
      </c>
    </row>
    <row r="19" spans="1:12" ht="15">
      <c r="A19" s="19" t="s">
        <v>21</v>
      </c>
      <c r="B19" s="83" t="s">
        <v>8</v>
      </c>
      <c r="C19" s="22">
        <v>1252.04</v>
      </c>
      <c r="D19" s="21">
        <f t="shared" si="0"/>
        <v>23981.47289665502</v>
      </c>
      <c r="E19" s="20">
        <v>1327.1</v>
      </c>
      <c r="F19" s="21">
        <v>1312.5469984370864</v>
      </c>
      <c r="G19" s="22">
        <v>1411.1</v>
      </c>
      <c r="H19" s="27">
        <v>1395.6258529836277</v>
      </c>
      <c r="I19" s="74">
        <v>106.32959083716374</v>
      </c>
      <c r="J19" s="22">
        <v>1462.6474829999997</v>
      </c>
      <c r="K19" s="27">
        <v>1446.6080653931197</v>
      </c>
      <c r="L19" s="9">
        <v>103.65299999999999</v>
      </c>
    </row>
    <row r="20" spans="1:12" ht="15">
      <c r="A20" s="19" t="s">
        <v>22</v>
      </c>
      <c r="B20" s="83" t="s">
        <v>8</v>
      </c>
      <c r="C20" s="22">
        <v>1227.2</v>
      </c>
      <c r="D20" s="21">
        <f>C20*$D$52/$D$48</f>
        <v>23505.68954568148</v>
      </c>
      <c r="E20" s="20">
        <v>1274.7</v>
      </c>
      <c r="F20" s="21">
        <v>1260.7216177437676</v>
      </c>
      <c r="G20" s="22">
        <v>1355.3</v>
      </c>
      <c r="H20" s="27">
        <v>1340.4377567491395</v>
      </c>
      <c r="I20" s="74">
        <v>106.32305640542872</v>
      </c>
      <c r="J20" s="22">
        <v>1404.8091089999998</v>
      </c>
      <c r="K20" s="27">
        <v>1389.4039480031854</v>
      </c>
      <c r="L20" s="9">
        <v>103.65299999999999</v>
      </c>
    </row>
    <row r="21" spans="1:12" ht="15">
      <c r="A21" s="19" t="s">
        <v>23</v>
      </c>
      <c r="B21" s="83" t="s">
        <v>8</v>
      </c>
      <c r="C21" s="79">
        <v>0</v>
      </c>
      <c r="D21" s="29">
        <f t="shared" si="0"/>
        <v>0</v>
      </c>
      <c r="E21" s="20">
        <v>0</v>
      </c>
      <c r="F21" s="21">
        <v>0</v>
      </c>
      <c r="G21" s="22">
        <v>0</v>
      </c>
      <c r="H21" s="27">
        <v>0</v>
      </c>
      <c r="I21" s="74"/>
      <c r="J21" s="22">
        <v>0</v>
      </c>
      <c r="K21" s="27">
        <v>0</v>
      </c>
      <c r="L21" s="9"/>
    </row>
    <row r="22" spans="1:12" ht="24">
      <c r="A22" s="15" t="s">
        <v>24</v>
      </c>
      <c r="B22" s="83" t="s">
        <v>25</v>
      </c>
      <c r="C22" s="22">
        <f>C50/C46*100</f>
        <v>98.69927203820727</v>
      </c>
      <c r="D22" s="21"/>
      <c r="E22" s="27">
        <v>98.90339826969229</v>
      </c>
      <c r="F22" s="21"/>
      <c r="G22" s="22">
        <v>98.90339826969229</v>
      </c>
      <c r="H22" s="16"/>
      <c r="I22" s="75"/>
      <c r="J22" s="22">
        <v>98.90339826969229</v>
      </c>
      <c r="K22" s="16"/>
      <c r="L22" s="2"/>
    </row>
    <row r="23" spans="1:12" ht="36">
      <c r="A23" s="30" t="s">
        <v>26</v>
      </c>
      <c r="B23" s="84" t="s">
        <v>8</v>
      </c>
      <c r="C23" s="33">
        <f>C6*(C50/C46)+1.657</f>
        <v>7780.600014307149</v>
      </c>
      <c r="D23" s="32">
        <f>D6</f>
        <v>150962.49213939492</v>
      </c>
      <c r="E23" s="33">
        <v>8265.464044571152</v>
      </c>
      <c r="F23" s="32">
        <v>8265.464044571154</v>
      </c>
      <c r="G23" s="33">
        <v>8766.500958089428</v>
      </c>
      <c r="H23" s="31">
        <v>8766.500958089426</v>
      </c>
      <c r="I23" s="76">
        <v>106.06181226869364</v>
      </c>
      <c r="J23" s="33">
        <v>9079.846082345895</v>
      </c>
      <c r="K23" s="31">
        <v>9079.846082345894</v>
      </c>
      <c r="L23" s="1">
        <v>103.57434654663813</v>
      </c>
    </row>
    <row r="24" spans="1:12" ht="36">
      <c r="A24" s="15" t="s">
        <v>27</v>
      </c>
      <c r="B24" s="83" t="s">
        <v>8</v>
      </c>
      <c r="C24" s="26">
        <v>2139.2</v>
      </c>
      <c r="D24" s="17">
        <f>C24</f>
        <v>2139.2</v>
      </c>
      <c r="E24" s="26">
        <v>3350.5396</v>
      </c>
      <c r="F24" s="17">
        <v>3350.5396</v>
      </c>
      <c r="G24" s="26">
        <v>4265.40443778</v>
      </c>
      <c r="H24" s="16">
        <v>4265.40443778</v>
      </c>
      <c r="I24" s="74">
        <v>127.305</v>
      </c>
      <c r="J24" s="26">
        <v>4738.1</v>
      </c>
      <c r="K24" s="16">
        <v>4738.1</v>
      </c>
      <c r="L24" s="9">
        <v>111.08208070571668</v>
      </c>
    </row>
    <row r="25" spans="1:12" ht="15">
      <c r="A25" s="15" t="s">
        <v>28</v>
      </c>
      <c r="B25" s="83"/>
      <c r="C25" s="80">
        <v>2.6</v>
      </c>
      <c r="D25" s="24"/>
      <c r="E25" s="26">
        <v>2.729936531237857</v>
      </c>
      <c r="F25" s="29"/>
      <c r="G25" s="26">
        <v>0</v>
      </c>
      <c r="H25" s="34"/>
      <c r="I25" s="75"/>
      <c r="J25" s="26">
        <v>0</v>
      </c>
      <c r="K25" s="34"/>
      <c r="L25" s="2"/>
    </row>
    <row r="26" spans="1:12" ht="15">
      <c r="A26" s="19" t="s">
        <v>29</v>
      </c>
      <c r="B26" s="83"/>
      <c r="C26" s="80">
        <f>C25</f>
        <v>2.6</v>
      </c>
      <c r="D26" s="24">
        <f>C25*$D$52/$D$48</f>
        <v>49.80018971542687</v>
      </c>
      <c r="E26" s="22">
        <v>2.729936531237857</v>
      </c>
      <c r="F26" s="21">
        <v>2.7</v>
      </c>
      <c r="G26" s="22"/>
      <c r="H26" s="27">
        <v>0</v>
      </c>
      <c r="I26" s="74">
        <v>0</v>
      </c>
      <c r="J26" s="22"/>
      <c r="K26" s="27">
        <v>0</v>
      </c>
      <c r="L26" s="9"/>
    </row>
    <row r="27" spans="1:12" ht="15">
      <c r="A27" s="15" t="s">
        <v>30</v>
      </c>
      <c r="B27" s="83" t="s">
        <v>8</v>
      </c>
      <c r="C27" s="26">
        <f>C28+C29+C30+C31</f>
        <v>143.2475</v>
      </c>
      <c r="D27" s="17">
        <f>D28+D29+D30+D31</f>
        <v>2743.751029331004</v>
      </c>
      <c r="E27" s="18">
        <v>150.5</v>
      </c>
      <c r="F27" s="17">
        <v>148.8496143958869</v>
      </c>
      <c r="G27" s="26">
        <v>130.9481415136652</v>
      </c>
      <c r="H27" s="16">
        <v>129.51216192802056</v>
      </c>
      <c r="I27" s="74">
        <v>87.00873190276758</v>
      </c>
      <c r="J27" s="26">
        <v>135.7316771231594</v>
      </c>
      <c r="K27" s="16">
        <v>134.24324120325113</v>
      </c>
      <c r="L27" s="9">
        <v>103.65299999999999</v>
      </c>
    </row>
    <row r="28" spans="1:12" ht="15">
      <c r="A28" s="19" t="s">
        <v>31</v>
      </c>
      <c r="B28" s="83" t="s">
        <v>8</v>
      </c>
      <c r="C28" s="79">
        <v>0</v>
      </c>
      <c r="D28" s="17">
        <f>C28*$D$52/$D$48</f>
        <v>0</v>
      </c>
      <c r="E28" s="20">
        <v>0</v>
      </c>
      <c r="F28" s="21">
        <v>0</v>
      </c>
      <c r="G28" s="26">
        <v>0</v>
      </c>
      <c r="H28" s="27">
        <v>0</v>
      </c>
      <c r="I28" s="77"/>
      <c r="J28" s="26">
        <v>0</v>
      </c>
      <c r="K28" s="27">
        <v>0</v>
      </c>
      <c r="L28" s="10"/>
    </row>
    <row r="29" spans="1:12" ht="15">
      <c r="A29" s="19" t="s">
        <v>32</v>
      </c>
      <c r="B29" s="83" t="s">
        <v>8</v>
      </c>
      <c r="C29" s="80">
        <v>114.598</v>
      </c>
      <c r="D29" s="17">
        <f>C29*$D$52/$D$48</f>
        <v>2195.000823464803</v>
      </c>
      <c r="E29" s="20">
        <v>120.4</v>
      </c>
      <c r="F29" s="21">
        <v>119.07969151670952</v>
      </c>
      <c r="G29" s="26">
        <v>128.0454</v>
      </c>
      <c r="H29" s="27">
        <v>126.64125192802057</v>
      </c>
      <c r="I29" s="74">
        <v>106.35</v>
      </c>
      <c r="J29" s="26">
        <v>132.722898462</v>
      </c>
      <c r="K29" s="27">
        <v>131.26745686095114</v>
      </c>
      <c r="L29" s="9">
        <v>103.65299999999999</v>
      </c>
    </row>
    <row r="30" spans="1:12" ht="15">
      <c r="A30" s="19" t="s">
        <v>33</v>
      </c>
      <c r="B30" s="83" t="s">
        <v>8</v>
      </c>
      <c r="C30" s="79">
        <v>0</v>
      </c>
      <c r="D30" s="17">
        <f>C30*$D$52/$D$48</f>
        <v>0</v>
      </c>
      <c r="E30" s="20">
        <v>0</v>
      </c>
      <c r="F30" s="21">
        <v>0</v>
      </c>
      <c r="G30" s="26">
        <v>2.9027415136652133</v>
      </c>
      <c r="H30" s="27">
        <v>2.8709100000000003</v>
      </c>
      <c r="I30" s="74"/>
      <c r="J30" s="26">
        <v>3.008778661159403</v>
      </c>
      <c r="K30" s="27">
        <v>2.9757843423</v>
      </c>
      <c r="L30" s="9">
        <v>103.65299999999999</v>
      </c>
    </row>
    <row r="31" spans="1:12" ht="15">
      <c r="A31" s="19" t="s">
        <v>34</v>
      </c>
      <c r="B31" s="83" t="s">
        <v>8</v>
      </c>
      <c r="C31" s="80">
        <f>C29/0.8*0.2</f>
        <v>28.649500000000003</v>
      </c>
      <c r="D31" s="17">
        <f>C31*$D$52/$D$48</f>
        <v>548.7502058662008</v>
      </c>
      <c r="E31" s="20">
        <v>30.1</v>
      </c>
      <c r="F31" s="21">
        <v>29.76992287917738</v>
      </c>
      <c r="G31" s="26"/>
      <c r="H31" s="27">
        <v>0</v>
      </c>
      <c r="I31" s="74">
        <v>0</v>
      </c>
      <c r="J31" s="26">
        <v>0</v>
      </c>
      <c r="K31" s="27">
        <v>0</v>
      </c>
      <c r="L31" s="9"/>
    </row>
    <row r="32" spans="1:12" ht="24">
      <c r="A32" s="15" t="s">
        <v>35</v>
      </c>
      <c r="B32" s="83" t="s">
        <v>8</v>
      </c>
      <c r="C32" s="26">
        <f>C27*(C50/C46)</f>
        <v>141.38423971293096</v>
      </c>
      <c r="D32" s="17"/>
      <c r="E32" s="16">
        <v>148.8496143958869</v>
      </c>
      <c r="F32" s="17"/>
      <c r="G32" s="26">
        <v>129.51216192802056</v>
      </c>
      <c r="H32" s="16"/>
      <c r="I32" s="74">
        <v>87.00873190276758</v>
      </c>
      <c r="J32" s="26">
        <v>134.24324120325113</v>
      </c>
      <c r="K32" s="16"/>
      <c r="L32" s="9">
        <v>103.65299999999998</v>
      </c>
    </row>
    <row r="33" spans="1:12" ht="15">
      <c r="A33" s="35" t="s">
        <v>36</v>
      </c>
      <c r="B33" s="83" t="s">
        <v>8</v>
      </c>
      <c r="C33" s="26"/>
      <c r="D33" s="17"/>
      <c r="E33" s="16"/>
      <c r="F33" s="17"/>
      <c r="G33" s="36">
        <v>398.94</v>
      </c>
      <c r="H33" s="16"/>
      <c r="I33" s="74"/>
      <c r="J33" s="36">
        <v>0</v>
      </c>
      <c r="K33" s="16"/>
      <c r="L33" s="9"/>
    </row>
    <row r="34" spans="1:12" ht="36">
      <c r="A34" s="30" t="s">
        <v>37</v>
      </c>
      <c r="B34" s="84" t="s">
        <v>8</v>
      </c>
      <c r="C34" s="33">
        <f>C35+C36</f>
        <v>10063.78425402008</v>
      </c>
      <c r="D34" s="32">
        <f>D35+D36</f>
        <v>155895.24335844137</v>
      </c>
      <c r="E34" s="31">
        <v>11767.55325896704</v>
      </c>
      <c r="F34" s="32">
        <v>11767.553258967042</v>
      </c>
      <c r="G34" s="33">
        <v>13560.357557797448</v>
      </c>
      <c r="H34" s="31">
        <v>13560.357557797446</v>
      </c>
      <c r="I34" s="76">
        <v>115.23514922241176</v>
      </c>
      <c r="J34" s="33">
        <v>13952.189323549146</v>
      </c>
      <c r="K34" s="31">
        <v>13952.189323549144</v>
      </c>
      <c r="L34" s="1">
        <v>102.88953859868089</v>
      </c>
    </row>
    <row r="35" spans="1:12" ht="24">
      <c r="A35" s="15" t="s">
        <v>38</v>
      </c>
      <c r="B35" s="83" t="s">
        <v>8</v>
      </c>
      <c r="C35" s="26">
        <f>C23+C26+C32</f>
        <v>7924.58425402008</v>
      </c>
      <c r="D35" s="17">
        <f>D23+D26+D27</f>
        <v>153756.04335844135</v>
      </c>
      <c r="E35" s="16">
        <v>8417.01365896704</v>
      </c>
      <c r="F35" s="17">
        <v>8417.013658967042</v>
      </c>
      <c r="G35" s="26">
        <v>9294.953120017448</v>
      </c>
      <c r="H35" s="16">
        <v>9294.953120017446</v>
      </c>
      <c r="I35" s="74">
        <v>110.43053387605113</v>
      </c>
      <c r="J35" s="26">
        <v>9214.089323549146</v>
      </c>
      <c r="K35" s="16">
        <v>9214.089323549144</v>
      </c>
      <c r="L35" s="9">
        <v>99.1300246980896</v>
      </c>
    </row>
    <row r="36" spans="1:12" ht="15">
      <c r="A36" s="15" t="s">
        <v>39</v>
      </c>
      <c r="B36" s="83" t="s">
        <v>8</v>
      </c>
      <c r="C36" s="26">
        <f>C24</f>
        <v>2139.2</v>
      </c>
      <c r="D36" s="17">
        <f>D24</f>
        <v>2139.2</v>
      </c>
      <c r="E36" s="16">
        <v>3350.5396</v>
      </c>
      <c r="F36" s="17">
        <v>3350.5396</v>
      </c>
      <c r="G36" s="26">
        <v>4265.40443778</v>
      </c>
      <c r="H36" s="16">
        <v>4265.40443778</v>
      </c>
      <c r="I36" s="74">
        <v>127.305</v>
      </c>
      <c r="J36" s="26">
        <v>4738.1</v>
      </c>
      <c r="K36" s="16">
        <v>4738.1</v>
      </c>
      <c r="L36" s="9">
        <v>111.08208070571668</v>
      </c>
    </row>
    <row r="37" spans="1:12" ht="24">
      <c r="A37" s="15" t="s">
        <v>40</v>
      </c>
      <c r="B37" s="83" t="s">
        <v>41</v>
      </c>
      <c r="C37" s="38">
        <f>C35/C50</f>
        <v>0.0688435779169497</v>
      </c>
      <c r="D37" s="29"/>
      <c r="E37" s="38">
        <v>0.0726826446091882</v>
      </c>
      <c r="F37" s="29"/>
      <c r="G37" s="38">
        <v>0.08026383247715943</v>
      </c>
      <c r="H37" s="37"/>
      <c r="I37" s="78"/>
      <c r="J37" s="38">
        <v>0.0795655569582414</v>
      </c>
      <c r="K37" s="37"/>
      <c r="L37" s="3">
        <v>99.13002469808958</v>
      </c>
    </row>
    <row r="38" spans="1:12" ht="33.75">
      <c r="A38" s="19" t="s">
        <v>42</v>
      </c>
      <c r="B38" s="83" t="s">
        <v>41</v>
      </c>
      <c r="C38" s="38">
        <f>C36/C50</f>
        <v>0.01858396316566762</v>
      </c>
      <c r="D38" s="39"/>
      <c r="E38" s="38">
        <v>0.02893259876516558</v>
      </c>
      <c r="F38" s="29"/>
      <c r="G38" s="38">
        <v>0.03683264485799404</v>
      </c>
      <c r="H38" s="37"/>
      <c r="I38" s="78"/>
      <c r="J38" s="38">
        <v>0.04091446828720695</v>
      </c>
      <c r="K38" s="37"/>
      <c r="L38" s="3">
        <v>111.08208070571668</v>
      </c>
    </row>
    <row r="39" spans="1:12" ht="15">
      <c r="A39" s="40" t="s">
        <v>43</v>
      </c>
      <c r="B39" s="83"/>
      <c r="C39" s="79"/>
      <c r="D39" s="39"/>
      <c r="E39" s="41"/>
      <c r="F39" s="29"/>
      <c r="G39" s="38"/>
      <c r="H39" s="37"/>
      <c r="I39" s="78"/>
      <c r="J39" s="38"/>
      <c r="K39" s="37"/>
      <c r="L39" s="3"/>
    </row>
    <row r="40" spans="1:12" ht="15">
      <c r="A40" s="19" t="s">
        <v>44</v>
      </c>
      <c r="B40" s="83" t="s">
        <v>45</v>
      </c>
      <c r="C40" s="79">
        <v>366.69</v>
      </c>
      <c r="D40" s="39"/>
      <c r="E40" s="42">
        <v>329.08</v>
      </c>
      <c r="F40" s="39"/>
      <c r="G40" s="42">
        <v>329.08</v>
      </c>
      <c r="H40" s="43"/>
      <c r="I40" s="74">
        <v>100</v>
      </c>
      <c r="J40" s="42">
        <v>329.08</v>
      </c>
      <c r="K40" s="43"/>
      <c r="L40" s="9">
        <v>100</v>
      </c>
    </row>
    <row r="41" spans="1:12" ht="15">
      <c r="A41" s="19" t="s">
        <v>46</v>
      </c>
      <c r="B41" s="83" t="s">
        <v>47</v>
      </c>
      <c r="C41" s="22">
        <f>C14*1000/12/10.5</f>
        <v>24359.841269841272</v>
      </c>
      <c r="D41" s="29"/>
      <c r="E41" s="22">
        <v>25991.789738095238</v>
      </c>
      <c r="F41" s="29"/>
      <c r="G41" s="22">
        <v>27635.714285714286</v>
      </c>
      <c r="H41" s="43"/>
      <c r="I41" s="74">
        <v>106.32478395748794</v>
      </c>
      <c r="J41" s="22">
        <v>28645.246928571425</v>
      </c>
      <c r="K41" s="43"/>
      <c r="L41" s="9">
        <v>103.65299999999999</v>
      </c>
    </row>
    <row r="42" spans="1:12" ht="15">
      <c r="A42" s="15" t="s">
        <v>48</v>
      </c>
      <c r="B42" s="83" t="s">
        <v>49</v>
      </c>
      <c r="C42" s="26">
        <v>118630</v>
      </c>
      <c r="D42" s="29"/>
      <c r="E42" s="28">
        <v>119578</v>
      </c>
      <c r="F42" s="29"/>
      <c r="G42" s="26">
        <v>119578</v>
      </c>
      <c r="H42" s="34"/>
      <c r="I42" s="74">
        <v>100</v>
      </c>
      <c r="J42" s="26">
        <v>119578</v>
      </c>
      <c r="K42" s="34"/>
      <c r="L42" s="9">
        <v>100</v>
      </c>
    </row>
    <row r="43" spans="1:12" ht="24">
      <c r="A43" s="15" t="s">
        <v>50</v>
      </c>
      <c r="B43" s="83" t="s">
        <v>49</v>
      </c>
      <c r="C43" s="26">
        <v>1517</v>
      </c>
      <c r="D43" s="29"/>
      <c r="E43" s="26">
        <v>1311</v>
      </c>
      <c r="F43" s="29"/>
      <c r="G43" s="26">
        <v>1311</v>
      </c>
      <c r="H43" s="34"/>
      <c r="I43" s="74">
        <v>100</v>
      </c>
      <c r="J43" s="26">
        <v>1311</v>
      </c>
      <c r="K43" s="34"/>
      <c r="L43" s="9">
        <v>100</v>
      </c>
    </row>
    <row r="44" spans="1:12" ht="22.5">
      <c r="A44" s="19" t="s">
        <v>51</v>
      </c>
      <c r="B44" s="83" t="s">
        <v>49</v>
      </c>
      <c r="C44" s="26"/>
      <c r="D44" s="29"/>
      <c r="E44" s="44">
        <v>152.181</v>
      </c>
      <c r="F44" s="29"/>
      <c r="G44" s="26">
        <v>152.181</v>
      </c>
      <c r="H44" s="34"/>
      <c r="I44" s="74">
        <v>100</v>
      </c>
      <c r="J44" s="26">
        <v>152.181</v>
      </c>
      <c r="K44" s="34"/>
      <c r="L44" s="9">
        <v>100</v>
      </c>
    </row>
    <row r="45" spans="1:12" ht="24">
      <c r="A45" s="15" t="s">
        <v>52</v>
      </c>
      <c r="B45" s="83" t="s">
        <v>49</v>
      </c>
      <c r="C45" s="26">
        <v>2003</v>
      </c>
      <c r="D45" s="21"/>
      <c r="E45" s="16">
        <v>2462</v>
      </c>
      <c r="F45" s="21"/>
      <c r="G45" s="26">
        <v>2462</v>
      </c>
      <c r="H45" s="34"/>
      <c r="I45" s="74">
        <v>100</v>
      </c>
      <c r="J45" s="26">
        <v>2462</v>
      </c>
      <c r="K45" s="34"/>
      <c r="L45" s="9">
        <v>100</v>
      </c>
    </row>
    <row r="46" spans="1:12" ht="24">
      <c r="A46" s="15" t="s">
        <v>53</v>
      </c>
      <c r="B46" s="83" t="s">
        <v>49</v>
      </c>
      <c r="C46" s="26">
        <f>C42-C45</f>
        <v>116627</v>
      </c>
      <c r="D46" s="17">
        <f>C50</f>
        <v>115110</v>
      </c>
      <c r="E46" s="26">
        <v>117089</v>
      </c>
      <c r="F46" s="17">
        <v>115805</v>
      </c>
      <c r="G46" s="26">
        <v>117089</v>
      </c>
      <c r="H46" s="16">
        <v>115805</v>
      </c>
      <c r="I46" s="74">
        <v>100</v>
      </c>
      <c r="J46" s="26">
        <v>117089</v>
      </c>
      <c r="K46" s="16">
        <v>115805</v>
      </c>
      <c r="L46" s="9">
        <v>100</v>
      </c>
    </row>
    <row r="47" spans="1:12" ht="24">
      <c r="A47" s="15" t="s">
        <v>54</v>
      </c>
      <c r="B47" s="83" t="s">
        <v>49</v>
      </c>
      <c r="C47" s="26">
        <v>117113</v>
      </c>
      <c r="D47" s="17">
        <f>C47</f>
        <v>117113</v>
      </c>
      <c r="E47" s="16">
        <v>118267</v>
      </c>
      <c r="F47" s="17">
        <v>118267</v>
      </c>
      <c r="G47" s="26">
        <v>118267</v>
      </c>
      <c r="H47" s="16">
        <v>118267</v>
      </c>
      <c r="I47" s="74">
        <v>100</v>
      </c>
      <c r="J47" s="26">
        <v>118267</v>
      </c>
      <c r="K47" s="16">
        <v>118267</v>
      </c>
      <c r="L47" s="9">
        <v>100</v>
      </c>
    </row>
    <row r="48" spans="1:12" ht="24">
      <c r="A48" s="15" t="s">
        <v>55</v>
      </c>
      <c r="B48" s="83" t="s">
        <v>49</v>
      </c>
      <c r="C48" s="26">
        <f>C47-C50</f>
        <v>2003</v>
      </c>
      <c r="D48" s="21">
        <f>C48</f>
        <v>2003</v>
      </c>
      <c r="E48" s="16">
        <v>2462</v>
      </c>
      <c r="F48" s="21">
        <v>2462</v>
      </c>
      <c r="G48" s="26">
        <v>2462</v>
      </c>
      <c r="H48" s="16">
        <v>2462</v>
      </c>
      <c r="I48" s="74">
        <v>100</v>
      </c>
      <c r="J48" s="26">
        <v>2462</v>
      </c>
      <c r="K48" s="16">
        <v>2462</v>
      </c>
      <c r="L48" s="9">
        <v>100</v>
      </c>
    </row>
    <row r="49" spans="1:12" ht="15">
      <c r="A49" s="19" t="s">
        <v>56</v>
      </c>
      <c r="B49" s="83"/>
      <c r="C49" s="42">
        <f>C48/C47*100</f>
        <v>1.7103139702680317</v>
      </c>
      <c r="D49" s="45">
        <f>D48/D47*100</f>
        <v>1.7103139702680317</v>
      </c>
      <c r="E49" s="43">
        <v>2.0817303220678633</v>
      </c>
      <c r="F49" s="45">
        <v>2.0817303220678633</v>
      </c>
      <c r="G49" s="42">
        <v>2.0817303220678633</v>
      </c>
      <c r="H49" s="43">
        <v>2.0817303220678633</v>
      </c>
      <c r="I49" s="75"/>
      <c r="J49" s="42">
        <v>2.0817303220678633</v>
      </c>
      <c r="K49" s="43">
        <v>2.0817303220678633</v>
      </c>
      <c r="L49" s="2"/>
    </row>
    <row r="50" spans="1:12" ht="15">
      <c r="A50" s="15" t="s">
        <v>57</v>
      </c>
      <c r="B50" s="83" t="s">
        <v>49</v>
      </c>
      <c r="C50" s="26">
        <v>115110</v>
      </c>
      <c r="D50" s="29"/>
      <c r="E50" s="26">
        <v>115805</v>
      </c>
      <c r="F50" s="29"/>
      <c r="G50" s="26">
        <v>115805</v>
      </c>
      <c r="H50" s="46"/>
      <c r="I50" s="74">
        <v>100</v>
      </c>
      <c r="J50" s="26">
        <v>115805</v>
      </c>
      <c r="K50" s="46"/>
      <c r="L50" s="9">
        <v>100</v>
      </c>
    </row>
    <row r="51" spans="1:12" ht="15">
      <c r="A51" s="15" t="s">
        <v>58</v>
      </c>
      <c r="B51" s="83" t="s">
        <v>59</v>
      </c>
      <c r="C51" s="81">
        <v>17.213</v>
      </c>
      <c r="D51" s="47">
        <f>C51</f>
        <v>17.213</v>
      </c>
      <c r="E51" s="48">
        <v>17.4808</v>
      </c>
      <c r="F51" s="49">
        <v>17.4808</v>
      </c>
      <c r="G51" s="44">
        <v>17.291</v>
      </c>
      <c r="H51" s="50">
        <v>17.291</v>
      </c>
      <c r="I51" s="74">
        <v>98.91423733467578</v>
      </c>
      <c r="J51" s="44">
        <v>16.41995</v>
      </c>
      <c r="K51" s="50">
        <v>16.41995</v>
      </c>
      <c r="L51" s="9">
        <v>94.9624081892314</v>
      </c>
    </row>
    <row r="52" spans="1:12" ht="25.5">
      <c r="A52" s="15" t="s">
        <v>60</v>
      </c>
      <c r="B52" s="83" t="s">
        <v>61</v>
      </c>
      <c r="C52" s="26"/>
      <c r="D52" s="17">
        <f>ROUND(C35*1000/C51/12,1)</f>
        <v>38365.3</v>
      </c>
      <c r="E52" s="16"/>
      <c r="F52" s="17">
        <v>40125</v>
      </c>
      <c r="G52" s="26"/>
      <c r="H52" s="16">
        <v>44796.7</v>
      </c>
      <c r="I52" s="74">
        <v>111.64286604361371</v>
      </c>
      <c r="J52" s="26"/>
      <c r="K52" s="16">
        <v>46762.7</v>
      </c>
      <c r="L52" s="9">
        <v>104.38871613310803</v>
      </c>
    </row>
    <row r="53" spans="1:12" ht="15">
      <c r="A53" s="15" t="s">
        <v>62</v>
      </c>
      <c r="B53" s="83" t="s">
        <v>63</v>
      </c>
      <c r="C53" s="52"/>
      <c r="D53" s="51">
        <f>ROUND(C36*1000/C47,1)</f>
        <v>18.3</v>
      </c>
      <c r="E53" s="50"/>
      <c r="F53" s="51">
        <v>28.3</v>
      </c>
      <c r="G53" s="52"/>
      <c r="H53" s="53">
        <v>36.1</v>
      </c>
      <c r="I53" s="74">
        <v>127.56183745583039</v>
      </c>
      <c r="J53" s="52"/>
      <c r="K53" s="53">
        <v>40.06</v>
      </c>
      <c r="L53" s="9">
        <v>110.96952908587258</v>
      </c>
    </row>
    <row r="54" spans="1:12" ht="15">
      <c r="A54" s="15" t="s">
        <v>64</v>
      </c>
      <c r="B54" s="83" t="s">
        <v>63</v>
      </c>
      <c r="C54" s="54"/>
      <c r="D54" s="51">
        <f>C34/C47*1000</f>
        <v>85.93225563361949</v>
      </c>
      <c r="E54" s="53"/>
      <c r="F54" s="51">
        <v>99.49988804118681</v>
      </c>
      <c r="G54" s="54"/>
      <c r="H54" s="53">
        <v>114.65884446039426</v>
      </c>
      <c r="I54" s="74">
        <v>115.23514922241178</v>
      </c>
      <c r="J54" s="54"/>
      <c r="K54" s="53">
        <v>117.97195602787885</v>
      </c>
      <c r="L54" s="9">
        <v>102.88953859868089</v>
      </c>
    </row>
    <row r="55" spans="1:9" ht="15">
      <c r="A55" s="4"/>
      <c r="B55" s="5"/>
      <c r="C55" s="6"/>
      <c r="D55" s="6"/>
      <c r="E55" s="6"/>
      <c r="F55" s="6"/>
      <c r="G55" s="6"/>
      <c r="H55" s="6"/>
      <c r="I55" s="7"/>
    </row>
  </sheetData>
  <sheetProtection/>
  <mergeCells count="13">
    <mergeCell ref="J4:J5"/>
    <mergeCell ref="K4:K5"/>
    <mergeCell ref="L4:L5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Ерофеева Марина Павловна</dc:creator>
  <cp:keywords/>
  <dc:description/>
  <cp:lastModifiedBy>mmakarova</cp:lastModifiedBy>
  <dcterms:created xsi:type="dcterms:W3CDTF">2016-03-22T08:12:51Z</dcterms:created>
  <dcterms:modified xsi:type="dcterms:W3CDTF">2016-12-15T08:29:05Z</dcterms:modified>
  <cp:category/>
  <cp:version/>
  <cp:contentType/>
  <cp:contentStatus/>
</cp:coreProperties>
</file>